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bajos de Informatica II\"/>
    </mc:Choice>
  </mc:AlternateContent>
  <bookViews>
    <workbookView xWindow="480" yWindow="420" windowWidth="19875" windowHeight="7725" activeTab="1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I5" i="2" l="1"/>
  <c r="I15" i="2"/>
  <c r="I16" i="2"/>
  <c r="I14" i="2"/>
  <c r="I13" i="2"/>
  <c r="I12" i="2"/>
  <c r="I11" i="2"/>
  <c r="I10" i="2"/>
  <c r="I9" i="2"/>
  <c r="I8" i="2"/>
  <c r="I7" i="2"/>
  <c r="I6" i="2"/>
  <c r="C6" i="2" l="1"/>
  <c r="C7" i="2" s="1"/>
  <c r="C5" i="2"/>
  <c r="S15" i="1" l="1"/>
  <c r="R15" i="1"/>
  <c r="Q15" i="1"/>
  <c r="P15" i="1"/>
  <c r="O15" i="1"/>
  <c r="N15" i="1"/>
  <c r="M15" i="1"/>
  <c r="L15" i="1"/>
  <c r="K15" i="1"/>
  <c r="J15" i="1"/>
  <c r="I15" i="1"/>
  <c r="H15" i="1"/>
  <c r="I18" i="1" s="1"/>
  <c r="G14" i="1"/>
  <c r="G13" i="1"/>
  <c r="G12" i="1"/>
  <c r="G11" i="1"/>
  <c r="G10" i="1"/>
  <c r="G9" i="1"/>
  <c r="G8" i="1"/>
  <c r="G7" i="1"/>
  <c r="G6" i="1"/>
  <c r="G5" i="1"/>
  <c r="G4" i="1"/>
  <c r="G3" i="1"/>
  <c r="H17" i="1" l="1"/>
  <c r="J17" i="1"/>
  <c r="J18" i="1"/>
  <c r="H18" i="1"/>
  <c r="I17" i="1"/>
</calcChain>
</file>

<file path=xl/sharedStrings.xml><?xml version="1.0" encoding="utf-8"?>
<sst xmlns="http://schemas.openxmlformats.org/spreadsheetml/2006/main" count="33" uniqueCount="33">
  <si>
    <t xml:space="preserve">Enero 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</si>
  <si>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</si>
  <si>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</si>
  <si>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</si>
  <si>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</si>
  <si>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</si>
  <si>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</si>
  <si>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</si>
  <si>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</si>
  <si>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</si>
  <si>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 xml:space="preserve">Parámetro </t>
  </si>
  <si>
    <t>CO</t>
  </si>
  <si>
    <t>Unidad</t>
  </si>
  <si>
    <t xml:space="preserve">ppm </t>
  </si>
  <si>
    <t xml:space="preserve">Promedio final horas </t>
  </si>
  <si>
    <t xml:space="preserve">TOP 3 MAYORES HORARIOS CONTAMINANTES </t>
  </si>
  <si>
    <t xml:space="preserve">TOP 3 MENORES HORARIOS CONTAMINANTES </t>
  </si>
  <si>
    <t>PROMEDIO MENSUAL</t>
  </si>
  <si>
    <t xml:space="preserve">PROMEDIO POR CADA DOS HORAS </t>
  </si>
  <si>
    <t xml:space="preserve">          Análisis de los datos de 24 horas de CO2 </t>
  </si>
  <si>
    <t>Límite</t>
  </si>
  <si>
    <t xml:space="preserve">11 ppm </t>
  </si>
  <si>
    <t xml:space="preserve">          Promedio 24 hrs. </t>
  </si>
  <si>
    <t>Máximo</t>
  </si>
  <si>
    <t xml:space="preserve">Condición </t>
  </si>
  <si>
    <t xml:space="preserve">Mes </t>
  </si>
  <si>
    <t xml:space="preserve">        Mes </t>
  </si>
  <si>
    <t xml:space="preserve">     Hora </t>
  </si>
  <si>
    <t xml:space="preserve">                   Datos </t>
  </si>
  <si>
    <t>Valor (ppm)</t>
  </si>
  <si>
    <t xml:space="preserve">Febrero </t>
  </si>
  <si>
    <t xml:space="preserve">Agosto </t>
  </si>
  <si>
    <t xml:space="preserve">Diciembre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</si>
</sst>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3F3F76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1"/>
      <color rgb="FF9C650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5" fillId="4" borderId="0" applyNumberFormat="0" applyBorder="0" applyAlignment="0" applyProtection="0"/>
    <xf numFmtId="0" fontId="6" fillId="5" borderId="2" applyNumberFormat="0" applyAlignment="0" applyProtection="0"/>
    <xf numFmtId="0" fontId="7" fillId="6" borderId="3" applyNumberFormat="0" applyAlignment="0" applyProtection="0"/>
    <xf numFmtId="0" fontId="2" fillId="7" borderId="4" applyNumberFormat="0" applyFont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</cellStyleXfs>
  <cellXfs count="33">
    <xf numFmtId="0" fontId="0" fillId="0" borderId="0" xfId="0"/>
    <xf numFmtId="0" fontId="2" fillId="9" borderId="1" xfId="8" applyBorder="1"/>
    <xf numFmtId="0" fontId="0" fillId="8" borderId="5" xfId="7" applyFont="1" applyBorder="1" applyAlignment="1">
      <alignment vertical="center"/>
    </xf>
    <xf numFmtId="0" fontId="0" fillId="8" borderId="6" xfId="7" applyFont="1" applyBorder="1" applyAlignment="1">
      <alignment vertical="center"/>
    </xf>
    <xf numFmtId="0" fontId="7" fillId="6" borderId="3" xfId="5"/>
    <xf numFmtId="0" fontId="0" fillId="7" borderId="4" xfId="6" applyFont="1"/>
    <xf numFmtId="0" fontId="1" fillId="9" borderId="1" xfId="8" applyFont="1" applyBorder="1"/>
    <xf numFmtId="0" fontId="1" fillId="8" borderId="5" xfId="7" applyFont="1" applyBorder="1" applyAlignment="1">
      <alignment vertical="center"/>
    </xf>
    <xf numFmtId="20" fontId="9" fillId="2" borderId="1" xfId="1" applyNumberFormat="1" applyFont="1" applyBorder="1" applyAlignment="1">
      <alignment horizontal="center" vertical="center"/>
    </xf>
    <xf numFmtId="0" fontId="2" fillId="10" borderId="1" xfId="9" applyBorder="1" applyAlignment="1">
      <alignment horizontal="center" vertical="center"/>
    </xf>
    <xf numFmtId="0" fontId="4" fillId="3" borderId="1" xfId="2" applyBorder="1" applyAlignment="1">
      <alignment horizontal="center" vertical="center"/>
    </xf>
    <xf numFmtId="0" fontId="11" fillId="3" borderId="1" xfId="2" applyFont="1" applyBorder="1" applyAlignment="1">
      <alignment horizontal="center" vertical="center"/>
    </xf>
    <xf numFmtId="0" fontId="1" fillId="10" borderId="1" xfId="9" applyFont="1" applyBorder="1" applyAlignment="1">
      <alignment horizontal="center" vertical="center"/>
    </xf>
    <xf numFmtId="0" fontId="13" fillId="11" borderId="1" xfId="10" applyBorder="1"/>
    <xf numFmtId="0" fontId="12" fillId="12" borderId="1" xfId="11" applyFont="1" applyBorder="1"/>
    <xf numFmtId="0" fontId="12" fillId="11" borderId="1" xfId="10" applyFont="1" applyBorder="1"/>
    <xf numFmtId="0" fontId="8" fillId="5" borderId="1" xfId="4" applyFont="1" applyBorder="1"/>
    <xf numFmtId="0" fontId="7" fillId="6" borderId="8" xfId="5" applyBorder="1"/>
    <xf numFmtId="0" fontId="0" fillId="7" borderId="7" xfId="6" applyFont="1" applyBorder="1"/>
    <xf numFmtId="0" fontId="10" fillId="4" borderId="1" xfId="3" applyFont="1" applyBorder="1"/>
    <xf numFmtId="0" fontId="0" fillId="8" borderId="1" xfId="7" applyFont="1" applyBorder="1" applyAlignment="1">
      <alignment vertical="center"/>
    </xf>
    <xf numFmtId="0" fontId="7" fillId="6" borderId="10" xfId="5" applyBorder="1"/>
    <xf numFmtId="0" fontId="1" fillId="9" borderId="11" xfId="8" applyFont="1" applyBorder="1" applyAlignment="1"/>
    <xf numFmtId="0" fontId="2" fillId="9" borderId="12" xfId="8" applyBorder="1" applyAlignment="1"/>
    <xf numFmtId="0" fontId="2" fillId="9" borderId="6" xfId="8" applyBorder="1" applyAlignment="1"/>
    <xf numFmtId="0" fontId="0" fillId="0" borderId="1" xfId="0" applyBorder="1"/>
    <xf numFmtId="0" fontId="0" fillId="0" borderId="14" xfId="0" applyBorder="1"/>
    <xf numFmtId="20" fontId="0" fillId="0" borderId="1" xfId="0" applyNumberFormat="1" applyBorder="1"/>
    <xf numFmtId="0" fontId="0" fillId="0" borderId="0" xfId="0" applyBorder="1"/>
    <xf numFmtId="0" fontId="0" fillId="9" borderId="1" xfId="8" applyFont="1" applyBorder="1"/>
    <xf numFmtId="0" fontId="0" fillId="9" borderId="9" xfId="8" applyFont="1" applyBorder="1"/>
    <xf numFmtId="0" fontId="1" fillId="9" borderId="13" xfId="8" applyFont="1" applyBorder="1" applyAlignment="1"/>
    <xf numFmtId="0" fontId="2" fillId="8" borderId="1" xfId="7" applyBorder="1"/>
  </cellXfs>
  <cellStyles count="12">
    <cellStyle name="20% - Énfasis1" xfId="7" builtinId="30"/>
    <cellStyle name="20% - Énfasis2" xfId="9" builtinId="34"/>
    <cellStyle name="40% - Énfasis1" xfId="8" builtinId="31"/>
    <cellStyle name="60% - Énfasis1" xfId="11" builtinId="32"/>
    <cellStyle name="Buena" xfId="1" builtinId="26"/>
    <cellStyle name="Énfasis1" xfId="10" builtinId="29"/>
    <cellStyle name="Entrada" xfId="4" builtinId="20"/>
    <cellStyle name="Incorrecto" xfId="2" builtinId="27"/>
    <cellStyle name="Neutral" xfId="3" builtinId="28"/>
    <cellStyle name="Normal" xfId="0" builtinId="0"/>
    <cellStyle name="Notas" xfId="6" builtinId="10"/>
    <cellStyle name="Salida" xfId="5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cked"/>
        <c:varyColors val="0"/>
        <c:ser>
          <c:idx val="0"/>
          <c:order val="0"/>
          <c:tx>
            <c:v>Promedio mensual </c:v>
          </c:tx>
          <c:marker>
            <c:symbol val="none"/>
          </c:marker>
          <c:cat>
            <c:strRef>
              <c:f>Hoja1!$F$3:$F$14</c:f>
              <c:strCache>
                <c:ptCount val="12"/>
                <c:pt idx="0">
                  <c:v>Enero 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 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 </c:v>
                </c:pt>
              </c:strCache>
            </c:strRef>
          </c:cat>
          <c:val>
            <c:numRef>
              <c:f>Hoja1!$G$3:$G$14</c:f>
              <c:numCache>
                <c:formatCode>General</c:formatCode>
                <c:ptCount val="12"/>
                <c:pt idx="0">
                  <c:v>1.98</c:v>
                </c:pt>
                <c:pt idx="1">
                  <c:v>0.94</c:v>
                </c:pt>
                <c:pt idx="2">
                  <c:v>0.97</c:v>
                </c:pt>
                <c:pt idx="3">
                  <c:v>1.02</c:v>
                </c:pt>
                <c:pt idx="4">
                  <c:v>0.88</c:v>
                </c:pt>
                <c:pt idx="5">
                  <c:v>0.8</c:v>
                </c:pt>
                <c:pt idx="6">
                  <c:v>1.1100000000000001</c:v>
                </c:pt>
                <c:pt idx="7">
                  <c:v>1.51</c:v>
                </c:pt>
                <c:pt idx="8">
                  <c:v>0.86</c:v>
                </c:pt>
                <c:pt idx="9">
                  <c:v>1.1399999999999999</c:v>
                </c:pt>
                <c:pt idx="10">
                  <c:v>1.42</c:v>
                </c:pt>
                <c:pt idx="11">
                  <c:v>1.35</c:v>
                </c:pt>
              </c:numCache>
            </c:numRef>
          </c:val>
          <c:smooth val="0"/>
        </c:ser>
        <c:ser>
          <c:idx val="1"/>
          <c:order val="1"/>
          <c:tx>
            <c:v>Promedio por cada dos horas </c:v>
          </c:tx>
          <c:marker>
            <c:symbol val="none"/>
          </c:marker>
          <c:cat>
            <c:strRef>
              <c:f>Hoja1!$F$3:$F$14</c:f>
              <c:strCache>
                <c:ptCount val="12"/>
                <c:pt idx="0">
                  <c:v>Enero 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 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 </c:v>
                </c:pt>
              </c:strCache>
            </c:strRef>
          </c:cat>
          <c:val>
            <c:numRef>
              <c:f>Hoja1!$H$15:$S$15</c:f>
              <c:numCache>
                <c:formatCode>General</c:formatCode>
                <c:ptCount val="12"/>
                <c:pt idx="0">
                  <c:v>1.24</c:v>
                </c:pt>
                <c:pt idx="1">
                  <c:v>1.1200000000000001</c:v>
                </c:pt>
                <c:pt idx="2">
                  <c:v>1.04</c:v>
                </c:pt>
                <c:pt idx="3">
                  <c:v>1.18</c:v>
                </c:pt>
                <c:pt idx="4">
                  <c:v>1.55</c:v>
                </c:pt>
                <c:pt idx="5">
                  <c:v>1.17</c:v>
                </c:pt>
                <c:pt idx="6">
                  <c:v>1</c:v>
                </c:pt>
                <c:pt idx="7">
                  <c:v>0.98</c:v>
                </c:pt>
                <c:pt idx="8">
                  <c:v>0.98</c:v>
                </c:pt>
                <c:pt idx="9">
                  <c:v>1.1499999999999999</c:v>
                </c:pt>
                <c:pt idx="10">
                  <c:v>1.25</c:v>
                </c:pt>
                <c:pt idx="11">
                  <c:v>1.28</c:v>
                </c:pt>
              </c:numCache>
            </c:numRef>
          </c:val>
          <c:smooth val="0"/>
        </c:ser>
        <c:ser>
          <c:idx val="2"/>
          <c:order val="2"/>
          <c:tx>
            <c:v>EMISIONES DE CO DURANTE EL AÑO 2017 EN TIJUANA B.C. </c:v>
          </c:tx>
          <c:marker>
            <c:symbol val="none"/>
          </c:marker>
          <c:val>
            <c:numLit>
              <c:formatCode>General</c:formatCode>
              <c:ptCount val="1"/>
              <c:pt idx="0">
                <c:v>1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990600848"/>
        <c:axId val="-809027664"/>
      </c:lineChart>
      <c:catAx>
        <c:axId val="-990600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809027664"/>
        <c:crosses val="autoZero"/>
        <c:auto val="1"/>
        <c:lblAlgn val="ctr"/>
        <c:lblOffset val="100"/>
        <c:noMultiLvlLbl val="0"/>
      </c:catAx>
      <c:valAx>
        <c:axId val="-8090276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99060084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893925558671563"/>
          <c:y val="5.4992961945330598E-2"/>
          <c:w val="0.32334246055850596"/>
          <c:h val="0.72642780308199184"/>
        </c:manualLayout>
      </c:layout>
      <c:overlay val="0"/>
      <c:txPr>
        <a:bodyPr/>
        <a:lstStyle/>
        <a:p>
          <a:pPr>
            <a:defRPr sz="1400"/>
          </a:pPr>
          <a:endParaRPr lang="es-MX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Registro de CO2 (ppm)</c:v>
          </c:tx>
          <c:invertIfNegative val="0"/>
          <c:cat>
            <c:numRef>
              <c:f>Hoja2!$H$5:$H$16</c:f>
              <c:numCache>
                <c:formatCode>h:mm</c:formatCode>
                <c:ptCount val="12"/>
                <c:pt idx="0">
                  <c:v>0</c:v>
                </c:pt>
                <c:pt idx="1">
                  <c:v>8.3333333333333329E-2</c:v>
                </c:pt>
                <c:pt idx="2">
                  <c:v>0.16666666666666666</c:v>
                </c:pt>
                <c:pt idx="3">
                  <c:v>0.25</c:v>
                </c:pt>
                <c:pt idx="4">
                  <c:v>0.33333333333333331</c:v>
                </c:pt>
                <c:pt idx="5">
                  <c:v>0.41666666666666669</c:v>
                </c:pt>
                <c:pt idx="6">
                  <c:v>0.5</c:v>
                </c:pt>
                <c:pt idx="7">
                  <c:v>0.58333333333333337</c:v>
                </c:pt>
                <c:pt idx="8">
                  <c:v>0.66666666666666663</c:v>
                </c:pt>
                <c:pt idx="9">
                  <c:v>0.75</c:v>
                </c:pt>
                <c:pt idx="10">
                  <c:v>0.83333333333333337</c:v>
                </c:pt>
                <c:pt idx="11">
                  <c:v>0.91666666666666663</c:v>
                </c:pt>
              </c:numCache>
            </c:numRef>
          </c:cat>
          <c:val>
            <c:numRef>
              <c:f>Hoja2!$I$5:$I$16</c:f>
              <c:numCache>
                <c:formatCode>General</c:formatCode>
                <c:ptCount val="12"/>
                <c:pt idx="0">
                  <c:v>1.1264285714285713</c:v>
                </c:pt>
                <c:pt idx="1">
                  <c:v>1.1521428571428569</c:v>
                </c:pt>
                <c:pt idx="2">
                  <c:v>0.98249999999999982</c:v>
                </c:pt>
                <c:pt idx="3">
                  <c:v>0.85749999999999982</c:v>
                </c:pt>
                <c:pt idx="4">
                  <c:v>1.5882142857142856</c:v>
                </c:pt>
                <c:pt idx="5">
                  <c:v>0.89392857142857152</c:v>
                </c:pt>
                <c:pt idx="6">
                  <c:v>0.53500000000000003</c:v>
                </c:pt>
                <c:pt idx="7">
                  <c:v>0.58892857142857147</c:v>
                </c:pt>
                <c:pt idx="8">
                  <c:v>0.59107142857142858</c:v>
                </c:pt>
                <c:pt idx="9">
                  <c:v>0.78249999999999997</c:v>
                </c:pt>
                <c:pt idx="10">
                  <c:v>1.1289285714285715</c:v>
                </c:pt>
                <c:pt idx="11">
                  <c:v>1.0867857142857142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809035280"/>
        <c:axId val="-809034736"/>
      </c:barChart>
      <c:catAx>
        <c:axId val="-809035280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-809034736"/>
        <c:crosses val="autoZero"/>
        <c:auto val="1"/>
        <c:lblAlgn val="ctr"/>
        <c:lblOffset val="100"/>
        <c:noMultiLvlLbl val="0"/>
      </c:catAx>
      <c:valAx>
        <c:axId val="-809034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80903528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714376</xdr:colOff>
      <xdr:row>19</xdr:row>
      <xdr:rowOff>95250</xdr:rowOff>
    </xdr:from>
    <xdr:to>
      <xdr:col>15</xdr:col>
      <xdr:colOff>438150</xdr:colOff>
      <xdr:row>40</xdr:row>
      <xdr:rowOff>161925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180975</xdr:colOff>
      <xdr:row>3</xdr:row>
      <xdr:rowOff>180975</xdr:rowOff>
    </xdr:from>
    <xdr:to>
      <xdr:col>4</xdr:col>
      <xdr:colOff>104774</xdr:colOff>
      <xdr:row>10</xdr:row>
      <xdr:rowOff>19050</xdr:rowOff>
    </xdr:to>
    <xdr:sp macro="" textlink="">
      <xdr:nvSpPr>
        <xdr:cNvPr id="2" name="1 CuadroTexto"/>
        <xdr:cNvSpPr txBox="1"/>
      </xdr:nvSpPr>
      <xdr:spPr>
        <a:xfrm>
          <a:off x="942975" y="752475"/>
          <a:ext cx="2857499" cy="1171575"/>
        </a:xfrm>
        <a:prstGeom prst="rect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800">
              <a:latin typeface="Comic Sans MS" panose="030F0702030302020204" pitchFamily="66" charset="0"/>
            </a:rPr>
            <a:t>EMISIONES DE CO DURANTE EL AÑO 2017 EN TIJUANA B.C.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323850</xdr:colOff>
      <xdr:row>8</xdr:row>
      <xdr:rowOff>95250</xdr:rowOff>
    </xdr:from>
    <xdr:to>
      <xdr:col>6</xdr:col>
      <xdr:colOff>323850</xdr:colOff>
      <xdr:row>22</xdr:row>
      <xdr:rowOff>171450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495300</xdr:colOff>
      <xdr:row>1</xdr:row>
      <xdr:rowOff>161925</xdr:rowOff>
    </xdr:from>
    <xdr:to>
      <xdr:col>13</xdr:col>
      <xdr:colOff>171450</xdr:colOff>
      <xdr:row>6</xdr:row>
      <xdr:rowOff>171450</xdr:rowOff>
    </xdr:to>
    <xdr:sp macro="" textlink="">
      <xdr:nvSpPr>
        <xdr:cNvPr id="3" name="2 CuadroTexto"/>
        <xdr:cNvSpPr txBox="1"/>
      </xdr:nvSpPr>
      <xdr:spPr>
        <a:xfrm>
          <a:off x="7439025" y="352425"/>
          <a:ext cx="2724150" cy="962025"/>
        </a:xfrm>
        <a:prstGeom prst="rect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200">
              <a:latin typeface="Comic Sans MS" panose="030F0702030302020204" pitchFamily="66" charset="0"/>
            </a:rPr>
            <a:t>MESES</a:t>
          </a:r>
          <a:r>
            <a:rPr lang="es-MX" sz="1200" baseline="0">
              <a:latin typeface="Comic Sans MS" panose="030F0702030302020204" pitchFamily="66" charset="0"/>
            </a:rPr>
            <a:t> ENERO, ABRIL, AGOSTO Y DICIEMBRE MUESTRAN ERROR</a:t>
          </a:r>
        </a:p>
        <a:p>
          <a:r>
            <a:rPr lang="es-MX" sz="1200" baseline="0">
              <a:latin typeface="Comic Sans MS" panose="030F0702030302020204" pitchFamily="66" charset="0"/>
            </a:rPr>
            <a:t> :( </a:t>
          </a:r>
          <a:endParaRPr lang="es-MX" sz="1200">
            <a:latin typeface="Comic Sans MS" panose="030F0702030302020204" pitchFamily="66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S18"/>
  <sheetViews>
    <sheetView topLeftCell="D1" workbookViewId="0">
      <pane ySplit="1" topLeftCell="A2" activePane="bottomLeft" state="frozen"/>
      <selection activeCell="D1" sqref="D1"/>
      <selection pane="bottomLeft" activeCell="F3" sqref="F3"/>
    </sheetView>
  </sheetViews>
  <sheetFormatPr baseColWidth="10" defaultRowHeight="15" x14ac:dyDescent="0.25"/>
  <cols>
    <col min="3" max="3" width="15.5703125" customWidth="1"/>
    <col min="4" max="4" width="17" customWidth="1"/>
    <col min="5" max="5" width="3" customWidth="1"/>
  </cols>
  <sheetData>
    <row r="1" spans="3:19" x14ac:dyDescent="0.25">
      <c r="F1" s="22" t="s">
        <v>17</v>
      </c>
      <c r="G1" s="23"/>
      <c r="H1" s="20"/>
      <c r="I1" s="2"/>
      <c r="J1" s="2"/>
      <c r="K1" s="7"/>
      <c r="L1" s="7" t="s">
        <v>18</v>
      </c>
      <c r="M1" s="7"/>
      <c r="N1" s="2"/>
      <c r="O1" s="2"/>
      <c r="P1" s="2"/>
      <c r="Q1" s="2"/>
      <c r="R1" s="2"/>
      <c r="S1" s="3"/>
    </row>
    <row r="2" spans="3:19" x14ac:dyDescent="0.25">
      <c r="C2" s="12" t="s">
        <v>10</v>
      </c>
      <c r="D2" s="11" t="s">
        <v>12</v>
      </c>
      <c r="F2" s="31" t="s">
        <v>25</v>
      </c>
      <c r="G2" s="24"/>
      <c r="H2" s="8">
        <v>0</v>
      </c>
      <c r="I2" s="8">
        <v>8.3333333333333329E-2</v>
      </c>
      <c r="J2" s="8">
        <v>0.16666666666666666</v>
      </c>
      <c r="K2" s="8">
        <v>0.25</v>
      </c>
      <c r="L2" s="8">
        <v>0.33333333333333331</v>
      </c>
      <c r="M2" s="8">
        <v>0.41666666666666669</v>
      </c>
      <c r="N2" s="8">
        <v>0.5</v>
      </c>
      <c r="O2" s="8">
        <v>0.58333333333333337</v>
      </c>
      <c r="P2" s="8">
        <v>0.66666666666666663</v>
      </c>
      <c r="Q2" s="8">
        <v>0.75</v>
      </c>
      <c r="R2" s="8">
        <v>0.83333333333333337</v>
      </c>
      <c r="S2" s="8">
        <v>0.91666666666666663</v>
      </c>
    </row>
    <row r="3" spans="3:19" x14ac:dyDescent="0.25">
      <c r="C3" s="9" t="s">
        <v>11</v>
      </c>
      <c r="D3" s="10" t="s">
        <v>13</v>
      </c>
      <c r="F3" s="30" t="s">
        <v>0</v>
      </c>
      <c r="G3" s="21">
        <f>ROUND(1.97922043010753,2)</f>
        <v>1.98</v>
      </c>
      <c r="H3" s="5">
        <v>2.2387096774193549</v>
      </c>
      <c r="I3" s="5">
        <v>1.967741935483871</v>
      </c>
      <c r="J3" s="5">
        <v>1.6709677419354836</v>
      </c>
      <c r="K3" s="5">
        <v>1.5874193548387097</v>
      </c>
      <c r="L3" s="5">
        <v>2.060645161290322</v>
      </c>
      <c r="M3" s="5">
        <v>1.3112903225806452</v>
      </c>
      <c r="N3" s="5">
        <v>1.7787096774193549</v>
      </c>
      <c r="O3" s="5">
        <v>1.6448387096774195</v>
      </c>
      <c r="P3" s="5">
        <v>1.7509677419354841</v>
      </c>
      <c r="Q3" s="5">
        <v>2.5232258064516122</v>
      </c>
      <c r="R3" s="5">
        <v>2.523870967741936</v>
      </c>
      <c r="S3" s="5">
        <v>2.4367741935483869</v>
      </c>
    </row>
    <row r="4" spans="3:19" x14ac:dyDescent="0.25">
      <c r="F4" s="1" t="s">
        <v>1</v>
      </c>
      <c r="G4" s="4">
        <f>ROUND(0.937529761904762,2)</f>
        <v>0.94</v>
      </c>
      <c r="H4" s="5">
        <v>1.1264285714285713</v>
      </c>
      <c r="I4" s="5">
        <v>1.1521428571428569</v>
      </c>
      <c r="J4" s="5">
        <v>0.98249999999999982</v>
      </c>
      <c r="K4" s="5">
        <v>0.85749999999999982</v>
      </c>
      <c r="L4" s="5">
        <v>1.5882142857142856</v>
      </c>
      <c r="M4" s="5">
        <v>0.89392857142857152</v>
      </c>
      <c r="N4" s="5">
        <v>0.53500000000000003</v>
      </c>
      <c r="O4" s="5">
        <v>0.58892857142857147</v>
      </c>
      <c r="P4" s="5">
        <v>0.59107142857142858</v>
      </c>
      <c r="Q4" s="5">
        <v>0.78249999999999997</v>
      </c>
      <c r="R4" s="5">
        <v>1.1289285714285715</v>
      </c>
      <c r="S4" s="5">
        <v>1.0867857142857142</v>
      </c>
    </row>
    <row r="5" spans="3:19" x14ac:dyDescent="0.25">
      <c r="F5" s="1" t="s">
        <v>2</v>
      </c>
      <c r="G5" s="4">
        <f>ROUND(0.973225806451612,2)</f>
        <v>0.97</v>
      </c>
      <c r="H5" s="5">
        <v>1.0819354838709681</v>
      </c>
      <c r="I5" s="5">
        <v>0.91258064516129056</v>
      </c>
      <c r="J5" s="5">
        <v>0.87129032258064532</v>
      </c>
      <c r="K5" s="5">
        <v>1.1041935483870968</v>
      </c>
      <c r="L5" s="5">
        <v>1.4487096774193549</v>
      </c>
      <c r="M5" s="5">
        <v>0.96935483870967742</v>
      </c>
      <c r="N5" s="5">
        <v>0.90387096774193565</v>
      </c>
      <c r="O5" s="5">
        <v>0.75548387096774172</v>
      </c>
      <c r="P5" s="5">
        <v>0.74645161290322559</v>
      </c>
      <c r="Q5" s="5">
        <v>0.81903225806451618</v>
      </c>
      <c r="R5" s="5">
        <v>0.92290322580645157</v>
      </c>
      <c r="S5" s="5">
        <v>1.0451612903225804</v>
      </c>
    </row>
    <row r="6" spans="3:19" x14ac:dyDescent="0.25">
      <c r="F6" s="29" t="s">
        <v>3</v>
      </c>
      <c r="G6" s="4">
        <f>ROUND(1.02366666666667,2)</f>
        <v>1.02</v>
      </c>
      <c r="H6" s="5">
        <v>1.0033333333333332</v>
      </c>
      <c r="I6" s="5">
        <v>0.98133333333333328</v>
      </c>
      <c r="J6" s="5">
        <v>0.97000000000000008</v>
      </c>
      <c r="K6" s="5">
        <v>1.2966666666666666</v>
      </c>
      <c r="L6" s="5">
        <v>1.4690000000000001</v>
      </c>
      <c r="M6" s="5">
        <v>1.0006666666666666</v>
      </c>
      <c r="N6" s="5">
        <v>0.90933333333333333</v>
      </c>
      <c r="O6" s="5">
        <v>0.88566666666666671</v>
      </c>
      <c r="P6" s="5">
        <v>0.89500000000000013</v>
      </c>
      <c r="Q6" s="5">
        <v>0.92366666666666675</v>
      </c>
      <c r="R6" s="5">
        <v>0.97266666666666668</v>
      </c>
      <c r="S6" s="5">
        <v>0.99099999999999988</v>
      </c>
    </row>
    <row r="7" spans="3:19" x14ac:dyDescent="0.25">
      <c r="F7" s="1" t="s">
        <v>4</v>
      </c>
      <c r="G7" s="4">
        <f>ROUND(0.875047619047619,2)</f>
        <v>0.88</v>
      </c>
      <c r="H7" s="5">
        <v>0.79387096774193555</v>
      </c>
      <c r="I7" s="5">
        <v>0.77000000000000013</v>
      </c>
      <c r="J7" s="5">
        <v>0.77806451612903216</v>
      </c>
      <c r="K7" s="5">
        <v>0.96322580645161282</v>
      </c>
      <c r="L7" s="5">
        <v>0.99903225806451612</v>
      </c>
      <c r="M7" s="5">
        <v>0.90612903225806452</v>
      </c>
      <c r="N7" s="5">
        <v>0.86387096774193561</v>
      </c>
      <c r="O7" s="5">
        <v>0.85193548387096785</v>
      </c>
      <c r="P7" s="5">
        <v>0.88233333333333341</v>
      </c>
      <c r="Q7" s="5">
        <v>0.90366666666666662</v>
      </c>
      <c r="R7" s="5">
        <v>0.90100000000000013</v>
      </c>
      <c r="S7" s="5">
        <v>0.86033333333333351</v>
      </c>
    </row>
    <row r="8" spans="3:19" x14ac:dyDescent="0.25">
      <c r="F8" s="1" t="s">
        <v>5</v>
      </c>
      <c r="G8" s="4">
        <f>ROUND(0.799671641791045,2)</f>
        <v>0.8</v>
      </c>
      <c r="H8" s="5">
        <v>0.59851851851851834</v>
      </c>
      <c r="I8" s="5">
        <v>0.56370370370370382</v>
      </c>
      <c r="J8" s="5">
        <v>0.57037037037037042</v>
      </c>
      <c r="K8" s="5">
        <v>0.65740740740740733</v>
      </c>
      <c r="L8" s="5">
        <v>1.3444827586206898</v>
      </c>
      <c r="M8" s="5">
        <v>1.5082758620689656</v>
      </c>
      <c r="N8" s="5">
        <v>0.85793103448275854</v>
      </c>
      <c r="O8" s="5">
        <v>1.0371428571428571</v>
      </c>
      <c r="P8" s="5">
        <v>0.67000000000000015</v>
      </c>
      <c r="Q8" s="5">
        <v>0.68035714285714277</v>
      </c>
      <c r="R8" s="5">
        <v>0.68428571428571427</v>
      </c>
      <c r="S8" s="5">
        <v>0.65464285714285719</v>
      </c>
    </row>
    <row r="9" spans="3:19" x14ac:dyDescent="0.25">
      <c r="F9" s="1" t="s">
        <v>6</v>
      </c>
      <c r="G9" s="4">
        <f>ROUND(1.11124661246612,2)</f>
        <v>1.1100000000000001</v>
      </c>
      <c r="H9" s="5">
        <v>1.0606451612903227</v>
      </c>
      <c r="I9" s="5">
        <v>1.0000000000000002</v>
      </c>
      <c r="J9" s="5">
        <v>1.0022580645161292</v>
      </c>
      <c r="K9" s="5">
        <v>1.0970967741935485</v>
      </c>
      <c r="L9" s="5">
        <v>1.2687096774193547</v>
      </c>
      <c r="M9" s="5">
        <v>1.185483870967742</v>
      </c>
      <c r="N9" s="5">
        <v>1.1051612903225805</v>
      </c>
      <c r="O9" s="5">
        <v>1.0377419354838711</v>
      </c>
      <c r="P9" s="5">
        <v>1.0529032258064519</v>
      </c>
      <c r="Q9" s="5">
        <v>1.1212903225806454</v>
      </c>
      <c r="R9" s="5">
        <v>1.2087096774193549</v>
      </c>
      <c r="S9" s="5">
        <v>1.1348387096774195</v>
      </c>
    </row>
    <row r="10" spans="3:19" x14ac:dyDescent="0.25">
      <c r="F10" s="29" t="s">
        <v>31</v>
      </c>
      <c r="G10" s="4">
        <f>ROUND(1.50975806451613,2)</f>
        <v>1.51</v>
      </c>
      <c r="H10" s="5">
        <v>1.5016129032258065</v>
      </c>
      <c r="I10" s="5">
        <v>1.3499999999999999</v>
      </c>
      <c r="J10" s="5">
        <v>1.465483870967742</v>
      </c>
      <c r="K10" s="5">
        <v>1.5883870967741935</v>
      </c>
      <c r="L10" s="5">
        <v>1.6235483870967742</v>
      </c>
      <c r="M10" s="5">
        <v>1.6609677419354838</v>
      </c>
      <c r="N10" s="5">
        <v>1.4951612903225808</v>
      </c>
      <c r="O10" s="5">
        <v>1.4058064516129027</v>
      </c>
      <c r="P10" s="5">
        <v>1.4612903225806453</v>
      </c>
      <c r="Q10" s="5">
        <v>1.4929032258064519</v>
      </c>
      <c r="R10" s="5">
        <v>1.5051612903225806</v>
      </c>
      <c r="S10" s="5">
        <v>1.5087096774193549</v>
      </c>
    </row>
    <row r="11" spans="3:19" x14ac:dyDescent="0.25">
      <c r="F11" s="1" t="s">
        <v>7</v>
      </c>
      <c r="G11" s="4">
        <f>ROUND(0.859138888888889,2)</f>
        <v>0.86</v>
      </c>
      <c r="H11" s="5">
        <v>0.77733333333333321</v>
      </c>
      <c r="I11" s="5">
        <v>0.7596666666666666</v>
      </c>
      <c r="J11" s="5">
        <v>0.79033333333333322</v>
      </c>
      <c r="K11" s="5">
        <v>0.95933333333333337</v>
      </c>
      <c r="L11" s="5">
        <v>0.99266666666666681</v>
      </c>
      <c r="M11" s="5">
        <v>1.0393333333333332</v>
      </c>
      <c r="N11" s="5">
        <v>0.76433333333333342</v>
      </c>
      <c r="O11" s="5">
        <v>0.84699999999999975</v>
      </c>
      <c r="P11" s="5">
        <v>0.7373333333333334</v>
      </c>
      <c r="Q11" s="5">
        <v>0.79800000000000015</v>
      </c>
      <c r="R11" s="5">
        <v>0.74566666666666681</v>
      </c>
      <c r="S11" s="5">
        <v>0.79399999999999982</v>
      </c>
    </row>
    <row r="12" spans="3:19" x14ac:dyDescent="0.25">
      <c r="F12" s="1" t="s">
        <v>8</v>
      </c>
      <c r="G12" s="4">
        <f>ROUND(1.14464864864865,2)</f>
        <v>1.1399999999999999</v>
      </c>
      <c r="H12" s="5">
        <v>1.232258064516129</v>
      </c>
      <c r="I12" s="5">
        <v>1.1287096774193546</v>
      </c>
      <c r="J12" s="5">
        <v>1.0425806451612902</v>
      </c>
      <c r="K12" s="5">
        <v>1.5106451612903224</v>
      </c>
      <c r="L12" s="5">
        <v>1.6216129032258066</v>
      </c>
      <c r="M12" s="5">
        <v>1.0587096774193545</v>
      </c>
      <c r="N12" s="5">
        <v>0.84838709677419377</v>
      </c>
      <c r="O12" s="5">
        <v>0.81612903225806477</v>
      </c>
      <c r="P12" s="5">
        <v>0.90066666666666662</v>
      </c>
      <c r="Q12" s="5">
        <v>1.0616666666666668</v>
      </c>
      <c r="R12" s="5">
        <v>1.1016129032258064</v>
      </c>
      <c r="S12" s="5">
        <v>1.2235483870967745</v>
      </c>
    </row>
    <row r="13" spans="3:19" x14ac:dyDescent="0.25">
      <c r="F13" s="1" t="s">
        <v>9</v>
      </c>
      <c r="G13" s="4">
        <f>ROUND(1.42080667593881,2)</f>
        <v>1.42</v>
      </c>
      <c r="H13" s="5">
        <v>1.8010000000000004</v>
      </c>
      <c r="I13" s="5">
        <v>1.5289655172413794</v>
      </c>
      <c r="J13" s="5">
        <v>1.2276666666666669</v>
      </c>
      <c r="K13" s="5">
        <v>1.3486666666666665</v>
      </c>
      <c r="L13" s="5">
        <v>1.9636666666666664</v>
      </c>
      <c r="M13" s="5">
        <v>1.1806666666666668</v>
      </c>
      <c r="N13" s="5">
        <v>1.0043333333333335</v>
      </c>
      <c r="O13" s="5">
        <v>1.0573333333333332</v>
      </c>
      <c r="P13" s="5">
        <v>1.1096666666666664</v>
      </c>
      <c r="Q13" s="5">
        <v>1.3963333333333336</v>
      </c>
      <c r="R13" s="5">
        <v>1.7276666666666662</v>
      </c>
      <c r="S13" s="5">
        <v>1.8676666666666668</v>
      </c>
    </row>
    <row r="14" spans="3:19" x14ac:dyDescent="0.25">
      <c r="F14" s="29" t="s">
        <v>32</v>
      </c>
      <c r="G14" s="17">
        <f>ROUND(1.35037634408602,2)</f>
        <v>1.35</v>
      </c>
      <c r="H14" s="18">
        <v>1.6329032258064511</v>
      </c>
      <c r="I14" s="18">
        <v>1.3164516129032253</v>
      </c>
      <c r="J14" s="18">
        <v>1.1277419354838711</v>
      </c>
      <c r="K14" s="18">
        <v>1.203548387096774</v>
      </c>
      <c r="L14" s="18">
        <v>2.2306451612903224</v>
      </c>
      <c r="M14" s="18">
        <v>1.3270967741935487</v>
      </c>
      <c r="N14" s="18">
        <v>0.94483870967741945</v>
      </c>
      <c r="O14" s="18">
        <v>0.88193548387096754</v>
      </c>
      <c r="P14" s="18">
        <v>0.98838709677419356</v>
      </c>
      <c r="Q14" s="18">
        <v>1.2890322580645159</v>
      </c>
      <c r="R14" s="18">
        <v>1.5890322580645158</v>
      </c>
      <c r="S14" s="18">
        <v>1.7506451612903224</v>
      </c>
    </row>
    <row r="15" spans="3:19" x14ac:dyDescent="0.25">
      <c r="F15" s="16" t="s">
        <v>14</v>
      </c>
      <c r="G15" s="16"/>
      <c r="H15" s="19">
        <f t="shared" ref="H15:S15" si="0">ROUND(AVERAGE(H3:H14),2)</f>
        <v>1.24</v>
      </c>
      <c r="I15" s="19">
        <f t="shared" si="0"/>
        <v>1.1200000000000001</v>
      </c>
      <c r="J15" s="19">
        <f t="shared" si="0"/>
        <v>1.04</v>
      </c>
      <c r="K15" s="19">
        <f t="shared" si="0"/>
        <v>1.18</v>
      </c>
      <c r="L15" s="19">
        <f t="shared" si="0"/>
        <v>1.55</v>
      </c>
      <c r="M15" s="19">
        <f t="shared" si="0"/>
        <v>1.17</v>
      </c>
      <c r="N15" s="19">
        <f t="shared" si="0"/>
        <v>1</v>
      </c>
      <c r="O15" s="19">
        <f t="shared" si="0"/>
        <v>0.98</v>
      </c>
      <c r="P15" s="19">
        <f t="shared" si="0"/>
        <v>0.98</v>
      </c>
      <c r="Q15" s="19">
        <f t="shared" si="0"/>
        <v>1.1499999999999999</v>
      </c>
      <c r="R15" s="19">
        <f t="shared" si="0"/>
        <v>1.25</v>
      </c>
      <c r="S15" s="19">
        <f t="shared" si="0"/>
        <v>1.28</v>
      </c>
    </row>
    <row r="17" spans="4:10" x14ac:dyDescent="0.25">
      <c r="D17" s="15" t="s">
        <v>15</v>
      </c>
      <c r="E17" s="13"/>
      <c r="F17" s="13"/>
      <c r="G17" s="13"/>
      <c r="H17" s="14">
        <f>LARGE(H15:S15,1)</f>
        <v>1.55</v>
      </c>
      <c r="I17" s="14">
        <f>LARGE(H15:S15,2)</f>
        <v>1.28</v>
      </c>
      <c r="J17" s="14">
        <f>LARGE(H15:S15,3)</f>
        <v>1.25</v>
      </c>
    </row>
    <row r="18" spans="4:10" x14ac:dyDescent="0.25">
      <c r="D18" s="6" t="s">
        <v>16</v>
      </c>
      <c r="E18" s="1"/>
      <c r="F18" s="1"/>
      <c r="G18" s="6"/>
      <c r="H18" s="15">
        <f>SMALL(H15:S15,1)</f>
        <v>0.98</v>
      </c>
      <c r="I18" s="15">
        <f>SMALL(H15:S15,2)</f>
        <v>0.98</v>
      </c>
      <c r="J18" s="15">
        <f>SMALL(H15:S15,3)</f>
        <v>1</v>
      </c>
    </row>
  </sheetData>
  <conditionalFormatting sqref="F3:F16 G15:G16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{1E13B268-4504-48DD-98CD-E203783ECCA8}</x14:id>
        </ext>
      </extLst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E13B268-4504-48DD-98CD-E203783ECCA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F3:F16 G15:G16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L19" sqref="L19"/>
    </sheetView>
  </sheetViews>
  <sheetFormatPr baseColWidth="10" defaultRowHeight="15" x14ac:dyDescent="0.25"/>
  <cols>
    <col min="7" max="7" width="12.7109375" customWidth="1"/>
  </cols>
  <sheetData>
    <row r="1" spans="1:9" x14ac:dyDescent="0.25">
      <c r="D1" s="32" t="s">
        <v>19</v>
      </c>
      <c r="E1" s="32"/>
      <c r="F1" s="32"/>
      <c r="G1" s="32"/>
    </row>
    <row r="3" spans="1:9" x14ac:dyDescent="0.25">
      <c r="H3" s="4" t="s">
        <v>28</v>
      </c>
      <c r="I3" s="4"/>
    </row>
    <row r="4" spans="1:9" x14ac:dyDescent="0.25">
      <c r="B4" s="4" t="s">
        <v>20</v>
      </c>
      <c r="C4" s="25" t="s">
        <v>21</v>
      </c>
      <c r="G4" s="4" t="s">
        <v>26</v>
      </c>
      <c r="H4" s="4" t="s">
        <v>27</v>
      </c>
      <c r="I4" s="4" t="s">
        <v>29</v>
      </c>
    </row>
    <row r="5" spans="1:9" x14ac:dyDescent="0.25">
      <c r="A5" s="4" t="s">
        <v>22</v>
      </c>
      <c r="B5" s="4"/>
      <c r="C5" s="25">
        <f>AVERAGE(I5:I16)</f>
        <v>0.94282738095238106</v>
      </c>
      <c r="G5" s="26" t="s">
        <v>30</v>
      </c>
      <c r="H5" s="27">
        <v>0</v>
      </c>
      <c r="I5" s="25">
        <f>LOOKUP(G5,Hoja1!F3:F14, Hoja1!H3:H14)</f>
        <v>1.1264285714285713</v>
      </c>
    </row>
    <row r="6" spans="1:9" x14ac:dyDescent="0.25">
      <c r="B6" s="4" t="s">
        <v>23</v>
      </c>
      <c r="C6" s="25">
        <f>MAX(I5:I16)</f>
        <v>1.5882142857142856</v>
      </c>
      <c r="H6" s="27">
        <v>8.3333333333333329E-2</v>
      </c>
      <c r="I6" s="25">
        <f>LOOKUP(G5,Hoja1!F3:F14,Hoja1!I3:I14)</f>
        <v>1.1521428571428569</v>
      </c>
    </row>
    <row r="7" spans="1:9" x14ac:dyDescent="0.25">
      <c r="B7" s="4" t="s">
        <v>24</v>
      </c>
      <c r="C7" s="25" t="str">
        <f>IF(C6&gt;11, "Mala", "Debajo del límite")</f>
        <v>Debajo del límite</v>
      </c>
      <c r="D7" s="25"/>
      <c r="H7" s="27">
        <v>0.16666666666666666</v>
      </c>
      <c r="I7" s="25">
        <f>LOOKUP(G5,Hoja1!F3:F14,Hoja1!J3:J14)</f>
        <v>0.98249999999999982</v>
      </c>
    </row>
    <row r="8" spans="1:9" x14ac:dyDescent="0.25">
      <c r="H8" s="27">
        <v>0.25</v>
      </c>
      <c r="I8" s="25">
        <f>LOOKUP(G5,Hoja1!F3:F14,Hoja1!K3:K14)</f>
        <v>0.85749999999999982</v>
      </c>
    </row>
    <row r="9" spans="1:9" x14ac:dyDescent="0.25">
      <c r="H9" s="27">
        <v>0.33333333333333331</v>
      </c>
      <c r="I9" s="25">
        <f>LOOKUP(G5,Hoja1!F3:F14,Hoja1!L3:L14)</f>
        <v>1.5882142857142856</v>
      </c>
    </row>
    <row r="10" spans="1:9" x14ac:dyDescent="0.25">
      <c r="H10" s="27">
        <v>0.41666666666666669</v>
      </c>
      <c r="I10" s="25">
        <f>LOOKUP(G5,Hoja1!F3:F14,Hoja1!M3:M14)</f>
        <v>0.89392857142857152</v>
      </c>
    </row>
    <row r="11" spans="1:9" x14ac:dyDescent="0.25">
      <c r="H11" s="27">
        <v>0.5</v>
      </c>
      <c r="I11" s="25">
        <f>LOOKUP(G5,Hoja1!F3:F14,Hoja1!N3:N14)</f>
        <v>0.53500000000000003</v>
      </c>
    </row>
    <row r="12" spans="1:9" x14ac:dyDescent="0.25">
      <c r="H12" s="27">
        <v>0.58333333333333337</v>
      </c>
      <c r="I12" s="25">
        <f>LOOKUP(G5,Hoja1!F3:F14,Hoja1!O3:O14)</f>
        <v>0.58892857142857147</v>
      </c>
    </row>
    <row r="13" spans="1:9" x14ac:dyDescent="0.25">
      <c r="H13" s="27">
        <v>0.66666666666666663</v>
      </c>
      <c r="I13" s="25">
        <f>LOOKUP(G5,Hoja1!F3:F14,Hoja1!P3:P14)</f>
        <v>0.59107142857142858</v>
      </c>
    </row>
    <row r="14" spans="1:9" x14ac:dyDescent="0.25">
      <c r="H14" s="27">
        <v>0.75</v>
      </c>
      <c r="I14" s="25">
        <f>LOOKUP(G5,Hoja1!F3:F14,Hoja1!Q3:Q14)</f>
        <v>0.78249999999999997</v>
      </c>
    </row>
    <row r="15" spans="1:9" x14ac:dyDescent="0.25">
      <c r="H15" s="27">
        <v>0.83333333333333337</v>
      </c>
      <c r="I15" s="25">
        <f>LOOKUP(G5,Hoja1!F3:F14,Hoja1!R3:R14)</f>
        <v>1.1289285714285715</v>
      </c>
    </row>
    <row r="16" spans="1:9" x14ac:dyDescent="0.25">
      <c r="H16" s="27">
        <v>0.91666666666666663</v>
      </c>
      <c r="I16" s="25">
        <f>LOOKUP(G5,Hoja1!F3:F14,Hoja1!S3:S14)</f>
        <v>1.0867857142857142</v>
      </c>
    </row>
    <row r="17" spans="8:8" x14ac:dyDescent="0.25">
      <c r="H17" s="28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Nicole Ordoñez</cp:lastModifiedBy>
  <dcterms:created xsi:type="dcterms:W3CDTF">2019-06-05T22:15:22Z</dcterms:created>
  <dcterms:modified xsi:type="dcterms:W3CDTF">2019-06-08T03:24:49Z</dcterms:modified>
</cp:coreProperties>
</file>